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rbe2.rs.gov.lv\VRS_GP\Galvena_parvalde\Finansu_parvalde\VRS FP\FP kopejas lietosanas mapes\atskaites\KOMANDĒJUMI\Publikacijas\2026-I\"/>
    </mc:Choice>
  </mc:AlternateContent>
  <xr:revisionPtr revIDLastSave="0" documentId="13_ncr:1_{E28199DF-1B84-48BB-8AC1-C9FB1A943B3E}" xr6:coauthVersionLast="36" xr6:coauthVersionMax="36" xr10:uidLastSave="{00000000-0000-0000-0000-000000000000}"/>
  <bookViews>
    <workbookView xWindow="0" yWindow="0" windowWidth="26280" windowHeight="12180" xr2:uid="{00000000-000D-0000-FFFF-FFFF00000000}"/>
  </bookViews>
  <sheets>
    <sheet name="Sheet1" sheetId="1" r:id="rId1"/>
  </sheets>
  <definedNames>
    <definedName name="_xlnm._FilterDatabase" localSheetId="0" hidden="1">Sheet1!$A$5:$Q$41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L38" i="1"/>
  <c r="L41" i="1" l="1"/>
  <c r="L40" i="1"/>
  <c r="L39" i="1"/>
  <c r="I38" i="1"/>
  <c r="H39" i="1"/>
  <c r="I39" i="1"/>
  <c r="M36" i="1"/>
  <c r="L35" i="1"/>
  <c r="M34" i="1"/>
  <c r="M27" i="1"/>
  <c r="H27" i="1"/>
  <c r="L27" i="1"/>
  <c r="L26" i="1"/>
  <c r="M25" i="1"/>
  <c r="L24" i="1"/>
  <c r="A7" i="1" l="1"/>
  <c r="A8" i="1" s="1"/>
  <c r="A9" i="1" s="1"/>
  <c r="A10" i="1" s="1"/>
  <c r="A11" i="1" s="1"/>
  <c r="A12" i="1" s="1"/>
  <c r="L16" i="1"/>
  <c r="M16" i="1"/>
  <c r="M15" i="1"/>
  <c r="L15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L14" i="1"/>
  <c r="A25" i="1" l="1"/>
  <c r="A26" i="1" s="1"/>
  <c r="A27" i="1" s="1"/>
  <c r="M12" i="1"/>
  <c r="L12" i="1"/>
  <c r="L11" i="1"/>
  <c r="A28" i="1" l="1"/>
  <c r="A29" i="1" s="1"/>
  <c r="A30" i="1" s="1"/>
  <c r="A31" i="1" s="1"/>
  <c r="A32" i="1" s="1"/>
  <c r="A33" i="1" s="1"/>
  <c r="M20" i="1"/>
  <c r="L22" i="1"/>
  <c r="M33" i="1"/>
  <c r="A34" i="1" l="1"/>
  <c r="A35" i="1" s="1"/>
  <c r="A36" i="1" s="1"/>
  <c r="A37" i="1" s="1"/>
  <c r="A38" i="1" s="1"/>
  <c r="A39" i="1" s="1"/>
  <c r="A40" i="1" s="1"/>
  <c r="A41" i="1" s="1"/>
  <c r="L7" i="1"/>
  <c r="L6" i="1"/>
</calcChain>
</file>

<file path=xl/sharedStrings.xml><?xml version="1.0" encoding="utf-8"?>
<sst xmlns="http://schemas.openxmlformats.org/spreadsheetml/2006/main" count="260" uniqueCount="117">
  <si>
    <t>Mēnesis</t>
  </si>
  <si>
    <t xml:space="preserve">Biznesa </t>
  </si>
  <si>
    <t>Ekonomiskā</t>
  </si>
  <si>
    <t>Amata nosaukums</t>
  </si>
  <si>
    <t>Dienu skaits</t>
  </si>
  <si>
    <t>Valsts, pilsēta</t>
  </si>
  <si>
    <t>Komandējuma mērķis</t>
  </si>
  <si>
    <t>Finansējuma avots</t>
  </si>
  <si>
    <t>Aviobiļešu klase (atzīmē ar x)</t>
  </si>
  <si>
    <t>Nr. p.k.</t>
  </si>
  <si>
    <t>janvāris</t>
  </si>
  <si>
    <t>Alhesirasa, Spānija</t>
  </si>
  <si>
    <t>Nav attiecināms</t>
  </si>
  <si>
    <t>Nikosija, Kipra</t>
  </si>
  <si>
    <t>x</t>
  </si>
  <si>
    <t>februāris</t>
  </si>
  <si>
    <t>Varšava, Polija</t>
  </si>
  <si>
    <t>nodaļas vadītājs</t>
  </si>
  <si>
    <t>galvenais inspektors</t>
  </si>
  <si>
    <t>Keluša, Portugāle</t>
  </si>
  <si>
    <t>Dalība Frontex aģentūras organizētajā kinologu apmācību kursa (narkotiku noteikšana) novērtēšanas un sertificēšanas modulī (trenera statusā)</t>
  </si>
  <si>
    <t>Amsterdama, Nīderlande</t>
  </si>
  <si>
    <t>Dalība Frontex aģentūras Valdes 109.sēdē</t>
  </si>
  <si>
    <t>Dalība Frontex aģentūras  Valdes 108.sēdē</t>
  </si>
  <si>
    <t>marts</t>
  </si>
  <si>
    <t>Brisele, Beļģija</t>
  </si>
  <si>
    <t>x*</t>
  </si>
  <si>
    <t>Berlīne, Vācija</t>
  </si>
  <si>
    <t>Dalība Eiropas Komisijas organizētajā Viedo robežu komitejas sanāksmē</t>
  </si>
  <si>
    <t>nodaļas priekšnieks,
galvenais inspektors</t>
  </si>
  <si>
    <t>pārvaldes priekšnieks</t>
  </si>
  <si>
    <t>priekšnieks,
pārvaldes priekšnieks</t>
  </si>
  <si>
    <t>Dalība Frontex aģentūras organizētajā sanāksmē par nozares kvalifikāciju sistēmas robežapsardzībai izstrādi</t>
  </si>
  <si>
    <t>Dalība Eiropas Komisijas organizētajā Patvēruma procedūras regulas, Atgriešanas direktīvas un Atgriešanas robežprocedūras regulas kontaktkomitejas sanāksmē</t>
  </si>
  <si>
    <t>Dalība ES Padomes organizētā Integrācijas, migrācijas un izraidīšanas  jautājumu darba grupas (IMEX) sanāksmē</t>
  </si>
  <si>
    <t>Dalība ES Padomes organizētajā Robežu jautājumu darba grupas (FRONTIERS) sanāksmē</t>
  </si>
  <si>
    <t>Dalība 9.studiju moduļa “Sadarbība stratēģiskajā robežu pārvaldība” (Eiropas kopīgajā maģistra studiju programmā “Stratēģiskā robežu pārvaldība” (EJMSBM)) klātienes kontakta studiju posmā</t>
  </si>
  <si>
    <t>Dalība 10. studiju moduļa “Integrētās prakses izpēte robežu pārvaldībā” (Eiropas kopīgajā maģistra studiju programmā “Stratēģiskā robežu pārvaldība” (EJMSBM)) klātienes kontakta studiju posmā</t>
  </si>
  <si>
    <t xml:space="preserve">Dalība Eiropas Komisijas organizētajā Vācijas Šengenas novērtēšanas vizītē ārējo robežu pārvaldības jomā </t>
  </si>
  <si>
    <t>dienesta priekšnieks</t>
  </si>
  <si>
    <t>FR</t>
  </si>
  <si>
    <t>*</t>
  </si>
  <si>
    <t>PB</t>
  </si>
  <si>
    <t>**</t>
  </si>
  <si>
    <t xml:space="preserve"> Igaunija, Tallina</t>
  </si>
  <si>
    <t>Itālija</t>
  </si>
  <si>
    <t>Ukraina, Kijiva</t>
  </si>
  <si>
    <t>Lietuva, Viļņa</t>
  </si>
  <si>
    <t>Beļģija</t>
  </si>
  <si>
    <t>Rovaniemi, Somijas Republika</t>
  </si>
  <si>
    <t>Nīderlande, Hāga</t>
  </si>
  <si>
    <t>VRS DAP priekšnieks</t>
  </si>
  <si>
    <t>Igaunija, Narva</t>
  </si>
  <si>
    <t>RPVP</t>
  </si>
  <si>
    <r>
      <t xml:space="preserve">Izdevumi par 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</si>
  <si>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>Izdevumi par aviobiļetēm,</t>
    </r>
    <r>
      <rPr>
        <i/>
        <sz val="11"/>
        <color theme="1"/>
        <rFont val="Times New Roman"/>
        <family val="1"/>
        <charset val="186"/>
      </rPr>
      <t xml:space="preserve"> 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</si>
  <si>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</si>
  <si>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 </t>
    </r>
    <r>
      <rPr>
        <i/>
        <sz val="11"/>
        <color theme="1"/>
        <rFont val="Times New Roman"/>
        <family val="1"/>
        <charset val="186"/>
      </rPr>
      <t>summa</t>
    </r>
  </si>
  <si>
    <t xml:space="preserve"> Zviedrija, Gēteborga</t>
  </si>
  <si>
    <t>Dalība Navy Tech un jūras gultnes aizsardzības konference 2026</t>
  </si>
  <si>
    <t xml:space="preserve"> Zviedrija, Stokholma</t>
  </si>
  <si>
    <t>Maroka, Rabata</t>
  </si>
  <si>
    <t xml:space="preserve">Somija, Imatra </t>
  </si>
  <si>
    <t>Ukraina Kijiva-Čerkaši</t>
  </si>
  <si>
    <t>Darba vizīte Ukrainā</t>
  </si>
  <si>
    <t xml:space="preserve"> Beļģija, Brisele</t>
  </si>
  <si>
    <t>ICMPD</t>
  </si>
  <si>
    <t>Uzbekistāna, Taškenta</t>
  </si>
  <si>
    <t>Dalība Latvijas–Uzbekistānas Starpvaldību komisijas 9.sēde</t>
  </si>
  <si>
    <t>Itālija, Sesto Calende</t>
  </si>
  <si>
    <t xml:space="preserve"> Lielbritānija, Londona</t>
  </si>
  <si>
    <t>Brisele, Gēla</t>
  </si>
  <si>
    <t>Vācija, Diseldorfa</t>
  </si>
  <si>
    <t xml:space="preserve">Dalība “XPONENTIAL Europe 2026” konferencē Vācijā </t>
  </si>
  <si>
    <t>Lietuva, Klaipēda</t>
  </si>
  <si>
    <t>Pilnvaroto robežas pārstāvju uz Latvijas Republikas un Lietuvas Republikas valsts robežas tikšanās</t>
  </si>
  <si>
    <t>Valsts pamatbudžets</t>
  </si>
  <si>
    <t>Finansiālā atbalsta instrumenta robežu pārvaldībai un vīzu politikai (2021.-2027.) projektu finansējums</t>
  </si>
  <si>
    <t>Finansējums "FRONTEX Aģentūras starptautisko operāciju nodrošināšana" ietvaros</t>
  </si>
  <si>
    <t>Izdevumi citu Eiropas Savienības politiku instrumentu projektu un pasākumu īstenošanai</t>
  </si>
  <si>
    <t>Informācija par Valsts robežsardzes ārvalstu komandējumu izdevumiem 2026.gada I ceturksnī</t>
  </si>
  <si>
    <t>nodaļas priekšnieka vietnieks,  
galvenais inspektors</t>
  </si>
  <si>
    <t>***</t>
  </si>
  <si>
    <t>posma komandieris, 
pilots</t>
  </si>
  <si>
    <t xml:space="preserve">sakaru virsnieks </t>
  </si>
  <si>
    <t>Tikšanās sadarbības ietvaros</t>
  </si>
  <si>
    <t>VRS priekšnieka vietnieks  (dienesta organizācijas jautājumos), 
galvenais inspektors, 
 galvenais inspektors, 
automobīļa vadītājs</t>
  </si>
  <si>
    <t>Dalība pieredzes apmaiņa pasākumā</t>
  </si>
  <si>
    <t>Dalība ETIAS struktūrvienību nacionālo ekspertu tikšanās</t>
  </si>
  <si>
    <t>centra priekšnieks, 
posma komandieris</t>
  </si>
  <si>
    <t>Dalība apmācībās
"NATO Special Operations Air Planning Course"</t>
  </si>
  <si>
    <t>pārvaldes priekšnieka vietnieks (aviācijas jautājumos); 
lidojumu inženieris</t>
  </si>
  <si>
    <t>Dalība Eirojust koordinācijas sanāksmē</t>
  </si>
  <si>
    <t>nodaļas priekšnieks, dienesta priekšnieks, nodaļas priekšnieks, galvenais inspektors, galvenais inspektors, juriskonsults, docents, lektors</t>
  </si>
  <si>
    <t>****</t>
  </si>
  <si>
    <t>Dalība vizīte ar mērķi iepazīties ar Igaunijas robežu pārvaldības stratēģiskās, operatīvās un izglītības realizācijas labās prakses piemēriem</t>
  </si>
  <si>
    <t>nodaļas priekšnieks</t>
  </si>
  <si>
    <t>jaunākais pilots, 
jaunākā pilota kandidāts</t>
  </si>
  <si>
    <t xml:space="preserve">Dalība pilotu apmācībās kvalifikācijas atzīmes iegūšanai </t>
  </si>
  <si>
    <t>vecākais inspektors, 
virsniekvietnieks</t>
  </si>
  <si>
    <t>Dalība tiesu ekspertu
kvalifikācijas
nodrošināšanas un
resertifikācijas kritēriju
izpildes pasākumā</t>
  </si>
  <si>
    <t>Dalība kinologu pieredzes apmaiņas pasākumā</t>
  </si>
  <si>
    <t xml:space="preserve">Valsts robežsardzes priekšnieks, 
Valsts robežsardzes priekšnieka vietnieks (dienesta organizācijas jautājumos), 
nodaļas priekšnieks,
nodaļas priekšnieks, 
sakaru virsnieks </t>
  </si>
  <si>
    <t>Dalība sanāksmē reintegrācijas programmas ietvaros</t>
  </si>
  <si>
    <t xml:space="preserve">vecākais speciālists </t>
  </si>
  <si>
    <t>galvenais inspektors, 
vecākais speciālists, 
nodaļas priekšnieks</t>
  </si>
  <si>
    <t xml:space="preserve">Dalība konferencē </t>
  </si>
  <si>
    <t>pilots</t>
  </si>
  <si>
    <t>Dalība kvalifikācijas uzturēšanas apmācībās</t>
  </si>
  <si>
    <t xml:space="preserve">galvenais inspektors </t>
  </si>
  <si>
    <t>nodaļas priekšnieks, 
galvenais inspektors, 
galvenais inspektors, 
vecākais speciālists</t>
  </si>
  <si>
    <t>nodaļas priekšnieks, 
nodaļas priekšnieks, 
nodaļas priekšnieks, 
nodaļas priekšnieka vietnieks (robežkontroles un imigrācijas jautājumos), 
nodaļas priekšnieks, 
dienesta priekšnieks, 
dienesta priekšnieks, 
galvenais inspektors, 
automobiļa vadītājs, 
automobiļa vadītājs</t>
  </si>
  <si>
    <t xml:space="preserve">galvenais inspektors, 
vecākais inspektors, 
nodaļas priekšnieks </t>
  </si>
  <si>
    <t>priekšnieka vietnieks (aviācijas jautājumos), 
nodaļas priekšnieks</t>
  </si>
  <si>
    <t>Darba pieredzes apmaiņas vizītē</t>
  </si>
  <si>
    <t>Dalība darba grupas sanāksmē</t>
  </si>
  <si>
    <t>Dalība sanāksmē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</si>
</sst>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>
    <font>
      <sz val="11"/>
      <color theme="1"/>
      <name val="Calibri"/>
      <family val="2"/>
      <charset val="186"/>
      <scheme val="minor"/>
    </font>
    <font>
      <i/>
      <sz val="9"/>
      <color theme="1"/>
      <name val="TimesNewRomanPS-ItalicMT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Fill="1"/>
    <xf numFmtId="0" fontId="2" fillId="0" borderId="0" xfId="0" applyFont="1"/>
    <xf numFmtId="0" fontId="2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="80" zoomScaleNormal="80" workbookViewId="0">
      <selection activeCell="R7" sqref="R7"/>
    </sheetView>
  </sheetViews>
  <sheetFormatPr defaultRowHeight="14.4"/>
  <cols>
    <col min="2" max="2" width="27.6640625" customWidth="1"/>
    <col min="3" max="3" width="14.5546875" customWidth="1"/>
    <col min="5" max="5" width="15.6640625" customWidth="1"/>
    <col min="6" max="6" width="24.5546875" customWidth="1"/>
    <col min="7" max="7" width="15.88671875" customWidth="1"/>
    <col min="8" max="8" width="18.88671875" customWidth="1"/>
    <col min="9" max="9" width="13.6640625" customWidth="1"/>
    <col min="10" max="10" width="10.109375" customWidth="1"/>
    <col min="11" max="11" width="14.109375" customWidth="1"/>
    <col min="12" max="12" width="12" customWidth="1"/>
    <col min="13" max="13" width="17.33203125" customWidth="1"/>
  </cols>
  <sheetData>
    <row r="1" spans="1:15">
      <c r="M1" s="2"/>
    </row>
    <row r="2" spans="1:15">
      <c r="A2" s="61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4" spans="1:15" ht="29.1" customHeight="1">
      <c r="A4" s="62" t="s">
        <v>9</v>
      </c>
      <c r="B4" s="62" t="s">
        <v>3</v>
      </c>
      <c r="C4" s="62" t="s">
        <v>0</v>
      </c>
      <c r="D4" s="62" t="s">
        <v>4</v>
      </c>
      <c r="E4" s="62" t="s">
        <v>5</v>
      </c>
      <c r="F4" s="62" t="s">
        <v>6</v>
      </c>
      <c r="G4" s="62" t="s">
        <v>7</v>
      </c>
      <c r="H4" s="62" t="s">
        <v>54</v>
      </c>
      <c r="I4" s="62" t="s">
        <v>55</v>
      </c>
      <c r="J4" s="64" t="s">
        <v>8</v>
      </c>
      <c r="K4" s="65"/>
      <c r="L4" s="62" t="s">
        <v>56</v>
      </c>
      <c r="M4" s="62" t="s">
        <v>57</v>
      </c>
      <c r="N4" s="1"/>
      <c r="O4" s="1"/>
    </row>
    <row r="5" spans="1:15">
      <c r="A5" s="63"/>
      <c r="B5" s="63"/>
      <c r="C5" s="63"/>
      <c r="D5" s="63"/>
      <c r="E5" s="63"/>
      <c r="F5" s="63"/>
      <c r="G5" s="63"/>
      <c r="H5" s="63"/>
      <c r="I5" s="63"/>
      <c r="J5" s="28" t="s">
        <v>1</v>
      </c>
      <c r="K5" s="29" t="s">
        <v>2</v>
      </c>
      <c r="L5" s="63"/>
      <c r="M5" s="63"/>
    </row>
    <row r="6" spans="1:15" ht="140.4">
      <c r="A6" s="5">
        <v>1</v>
      </c>
      <c r="B6" s="37" t="s">
        <v>29</v>
      </c>
      <c r="C6" s="37" t="s">
        <v>10</v>
      </c>
      <c r="D6" s="37">
        <v>13</v>
      </c>
      <c r="E6" s="37" t="s">
        <v>11</v>
      </c>
      <c r="F6" s="47" t="s">
        <v>36</v>
      </c>
      <c r="G6" s="13" t="s">
        <v>40</v>
      </c>
      <c r="H6" s="38" t="s">
        <v>41</v>
      </c>
      <c r="I6" s="38" t="s">
        <v>41</v>
      </c>
      <c r="J6" s="39"/>
      <c r="K6" s="13" t="s">
        <v>12</v>
      </c>
      <c r="L6" s="14">
        <f>265*2</f>
        <v>530</v>
      </c>
      <c r="M6" s="14">
        <v>24.96</v>
      </c>
      <c r="N6" s="7"/>
    </row>
    <row r="7" spans="1:15" ht="31.2">
      <c r="A7" s="6">
        <f>A6+1</f>
        <v>2</v>
      </c>
      <c r="B7" s="37" t="s">
        <v>31</v>
      </c>
      <c r="C7" s="17" t="s">
        <v>10</v>
      </c>
      <c r="D7" s="17">
        <v>4</v>
      </c>
      <c r="E7" s="37" t="s">
        <v>13</v>
      </c>
      <c r="F7" s="37" t="s">
        <v>23</v>
      </c>
      <c r="G7" s="40" t="s">
        <v>40</v>
      </c>
      <c r="H7" s="16">
        <v>1110</v>
      </c>
      <c r="I7" s="16">
        <v>1830.7</v>
      </c>
      <c r="J7" s="41"/>
      <c r="K7" s="13" t="s">
        <v>14</v>
      </c>
      <c r="L7" s="16">
        <f>231.75*2</f>
        <v>463.5</v>
      </c>
      <c r="M7" s="16">
        <v>0</v>
      </c>
      <c r="N7" s="7"/>
    </row>
    <row r="8" spans="1:15" ht="78">
      <c r="A8" s="6">
        <f t="shared" ref="A8:A41" si="0">A7+1</f>
        <v>3</v>
      </c>
      <c r="B8" s="37" t="s">
        <v>17</v>
      </c>
      <c r="C8" s="32" t="s">
        <v>10</v>
      </c>
      <c r="D8" s="37">
        <v>6</v>
      </c>
      <c r="E8" s="32" t="s">
        <v>16</v>
      </c>
      <c r="F8" s="37" t="s">
        <v>32</v>
      </c>
      <c r="G8" s="40" t="s">
        <v>40</v>
      </c>
      <c r="H8" s="16">
        <v>620</v>
      </c>
      <c r="I8" s="16">
        <v>315.66000000000003</v>
      </c>
      <c r="J8" s="46"/>
      <c r="K8" s="40" t="s">
        <v>14</v>
      </c>
      <c r="L8" s="16">
        <v>475</v>
      </c>
      <c r="M8" s="16">
        <v>0</v>
      </c>
      <c r="N8" s="10"/>
    </row>
    <row r="9" spans="1:15" ht="124.8">
      <c r="A9" s="6">
        <f t="shared" si="0"/>
        <v>4</v>
      </c>
      <c r="B9" s="37" t="s">
        <v>18</v>
      </c>
      <c r="C9" s="32" t="s">
        <v>10</v>
      </c>
      <c r="D9" s="37">
        <v>2</v>
      </c>
      <c r="E9" s="32" t="s">
        <v>25</v>
      </c>
      <c r="F9" s="37" t="s">
        <v>33</v>
      </c>
      <c r="G9" s="40" t="s">
        <v>42</v>
      </c>
      <c r="H9" s="16">
        <v>160</v>
      </c>
      <c r="I9" s="16">
        <v>425.85</v>
      </c>
      <c r="J9" s="46"/>
      <c r="K9" s="40" t="s">
        <v>14</v>
      </c>
      <c r="L9" s="16">
        <v>136.5</v>
      </c>
      <c r="M9" s="16">
        <v>1.92</v>
      </c>
      <c r="N9" s="10"/>
    </row>
    <row r="10" spans="1:15" ht="78">
      <c r="A10" s="6">
        <f t="shared" si="0"/>
        <v>5</v>
      </c>
      <c r="B10" s="37" t="s">
        <v>18</v>
      </c>
      <c r="C10" s="32" t="s">
        <v>10</v>
      </c>
      <c r="D10" s="37">
        <v>2</v>
      </c>
      <c r="E10" s="32" t="s">
        <v>25</v>
      </c>
      <c r="F10" s="37" t="s">
        <v>34</v>
      </c>
      <c r="G10" s="40" t="s">
        <v>42</v>
      </c>
      <c r="H10" s="16">
        <v>140</v>
      </c>
      <c r="I10" s="16" t="s">
        <v>43</v>
      </c>
      <c r="J10" s="46"/>
      <c r="K10" s="40" t="s">
        <v>26</v>
      </c>
      <c r="L10" s="16">
        <v>136.5</v>
      </c>
      <c r="M10" s="16">
        <v>1.92</v>
      </c>
      <c r="N10" s="10"/>
    </row>
    <row r="11" spans="1:15" ht="46.8">
      <c r="A11" s="6">
        <f t="shared" si="0"/>
        <v>6</v>
      </c>
      <c r="B11" s="13" t="s">
        <v>81</v>
      </c>
      <c r="C11" s="13" t="s">
        <v>10</v>
      </c>
      <c r="D11" s="13">
        <v>2</v>
      </c>
      <c r="E11" s="13" t="s">
        <v>44</v>
      </c>
      <c r="F11" s="13" t="s">
        <v>88</v>
      </c>
      <c r="G11" s="40" t="s">
        <v>42</v>
      </c>
      <c r="H11" s="16" t="s">
        <v>41</v>
      </c>
      <c r="I11" s="16">
        <v>0</v>
      </c>
      <c r="J11" s="41"/>
      <c r="K11" s="40" t="s">
        <v>82</v>
      </c>
      <c r="L11" s="16">
        <f>80*2</f>
        <v>160</v>
      </c>
      <c r="M11" s="16">
        <v>2.8</v>
      </c>
      <c r="N11" s="10"/>
    </row>
    <row r="12" spans="1:15" ht="31.2">
      <c r="A12" s="6">
        <f t="shared" si="0"/>
        <v>7</v>
      </c>
      <c r="B12" s="13" t="s">
        <v>83</v>
      </c>
      <c r="C12" s="13" t="s">
        <v>10</v>
      </c>
      <c r="D12" s="13">
        <v>3</v>
      </c>
      <c r="E12" s="13" t="s">
        <v>45</v>
      </c>
      <c r="F12" s="48" t="s">
        <v>108</v>
      </c>
      <c r="G12" s="40" t="s">
        <v>42</v>
      </c>
      <c r="H12" s="42">
        <v>384</v>
      </c>
      <c r="I12" s="42">
        <v>771.2</v>
      </c>
      <c r="J12" s="43"/>
      <c r="K12" s="44" t="s">
        <v>14</v>
      </c>
      <c r="L12" s="42">
        <f>180*2</f>
        <v>360</v>
      </c>
      <c r="M12" s="42">
        <f>5.76+4+4</f>
        <v>13.76</v>
      </c>
      <c r="N12" s="10"/>
    </row>
    <row r="13" spans="1:15" ht="31.2">
      <c r="A13" s="6">
        <f t="shared" si="0"/>
        <v>8</v>
      </c>
      <c r="B13" s="13" t="s">
        <v>84</v>
      </c>
      <c r="C13" s="45" t="s">
        <v>10</v>
      </c>
      <c r="D13" s="45">
        <v>4</v>
      </c>
      <c r="E13" s="45" t="s">
        <v>46</v>
      </c>
      <c r="F13" s="13" t="s">
        <v>85</v>
      </c>
      <c r="G13" s="17" t="s">
        <v>53</v>
      </c>
      <c r="H13" s="18">
        <v>121</v>
      </c>
      <c r="I13" s="18">
        <v>0</v>
      </c>
      <c r="J13" s="17"/>
      <c r="K13" s="40" t="s">
        <v>82</v>
      </c>
      <c r="L13" s="18">
        <v>140</v>
      </c>
      <c r="M13" s="18">
        <v>0</v>
      </c>
      <c r="N13" s="10"/>
    </row>
    <row r="14" spans="1:15" ht="93.6">
      <c r="A14" s="6">
        <f t="shared" si="0"/>
        <v>9</v>
      </c>
      <c r="B14" s="13" t="s">
        <v>86</v>
      </c>
      <c r="C14" s="45" t="s">
        <v>10</v>
      </c>
      <c r="D14" s="45">
        <v>1</v>
      </c>
      <c r="E14" s="45" t="s">
        <v>47</v>
      </c>
      <c r="F14" s="49" t="s">
        <v>87</v>
      </c>
      <c r="G14" s="17" t="s">
        <v>42</v>
      </c>
      <c r="H14" s="18">
        <v>0</v>
      </c>
      <c r="I14" s="18">
        <v>0</v>
      </c>
      <c r="J14" s="17"/>
      <c r="K14" s="40" t="s">
        <v>82</v>
      </c>
      <c r="L14" s="18">
        <f>30*4</f>
        <v>120</v>
      </c>
      <c r="M14" s="18">
        <v>2.8</v>
      </c>
      <c r="N14" s="10"/>
    </row>
    <row r="15" spans="1:15" ht="62.4">
      <c r="A15" s="6">
        <f t="shared" si="0"/>
        <v>10</v>
      </c>
      <c r="B15" s="45" t="s">
        <v>89</v>
      </c>
      <c r="C15" s="45" t="s">
        <v>10</v>
      </c>
      <c r="D15" s="45">
        <v>12</v>
      </c>
      <c r="E15" s="45" t="s">
        <v>48</v>
      </c>
      <c r="F15" s="45" t="s">
        <v>90</v>
      </c>
      <c r="G15" s="17" t="s">
        <v>42</v>
      </c>
      <c r="H15" s="18">
        <v>2420</v>
      </c>
      <c r="I15" s="18">
        <v>1210.0999999999999</v>
      </c>
      <c r="J15" s="17"/>
      <c r="K15" s="17" t="s">
        <v>14</v>
      </c>
      <c r="L15" s="18">
        <f>720*2</f>
        <v>1440</v>
      </c>
      <c r="M15" s="19">
        <f>26.4+17.05+17.5</f>
        <v>60.95</v>
      </c>
      <c r="N15" s="10"/>
    </row>
    <row r="16" spans="1:15" ht="62.4">
      <c r="A16" s="6">
        <f t="shared" si="0"/>
        <v>11</v>
      </c>
      <c r="B16" s="45" t="s">
        <v>91</v>
      </c>
      <c r="C16" s="45" t="s">
        <v>10</v>
      </c>
      <c r="D16" s="45">
        <v>2</v>
      </c>
      <c r="E16" s="45" t="s">
        <v>49</v>
      </c>
      <c r="F16" s="45" t="s">
        <v>85</v>
      </c>
      <c r="G16" s="17" t="s">
        <v>42</v>
      </c>
      <c r="H16" s="19">
        <v>376</v>
      </c>
      <c r="I16" s="17">
        <v>613.76</v>
      </c>
      <c r="J16" s="17"/>
      <c r="K16" s="17" t="s">
        <v>14</v>
      </c>
      <c r="L16" s="19">
        <f>110*2</f>
        <v>220</v>
      </c>
      <c r="M16" s="18">
        <f>4.4+33.4</f>
        <v>37.799999999999997</v>
      </c>
      <c r="N16" s="10"/>
    </row>
    <row r="17" spans="1:14" ht="31.2">
      <c r="A17" s="6">
        <f t="shared" si="0"/>
        <v>12</v>
      </c>
      <c r="B17" s="45" t="s">
        <v>18</v>
      </c>
      <c r="C17" s="45" t="s">
        <v>10</v>
      </c>
      <c r="D17" s="45">
        <v>2</v>
      </c>
      <c r="E17" s="45" t="s">
        <v>50</v>
      </c>
      <c r="F17" s="45" t="s">
        <v>92</v>
      </c>
      <c r="G17" s="17" t="s">
        <v>42</v>
      </c>
      <c r="H17" s="17" t="s">
        <v>41</v>
      </c>
      <c r="I17" s="19">
        <v>266.5</v>
      </c>
      <c r="J17" s="17"/>
      <c r="K17" s="17" t="s">
        <v>14</v>
      </c>
      <c r="L17" s="19">
        <v>120</v>
      </c>
      <c r="M17" s="17">
        <v>1.92</v>
      </c>
      <c r="N17" s="10"/>
    </row>
    <row r="18" spans="1:14" ht="93.6">
      <c r="A18" s="50">
        <f t="shared" si="0"/>
        <v>13</v>
      </c>
      <c r="B18" s="51" t="s">
        <v>51</v>
      </c>
      <c r="C18" s="45" t="s">
        <v>10</v>
      </c>
      <c r="D18" s="34">
        <v>4</v>
      </c>
      <c r="E18" s="34" t="s">
        <v>52</v>
      </c>
      <c r="F18" s="52" t="s">
        <v>95</v>
      </c>
      <c r="G18" s="30" t="s">
        <v>53</v>
      </c>
      <c r="H18" s="35" t="s">
        <v>94</v>
      </c>
      <c r="I18" s="35" t="s">
        <v>94</v>
      </c>
      <c r="J18" s="33"/>
      <c r="K18" s="32" t="s">
        <v>82</v>
      </c>
      <c r="L18" s="35" t="s">
        <v>94</v>
      </c>
      <c r="M18" s="35" t="s">
        <v>94</v>
      </c>
      <c r="N18" s="10"/>
    </row>
    <row r="19" spans="1:14" ht="93.6">
      <c r="A19" s="50">
        <f t="shared" si="0"/>
        <v>14</v>
      </c>
      <c r="B19" s="51" t="s">
        <v>93</v>
      </c>
      <c r="C19" s="45" t="s">
        <v>10</v>
      </c>
      <c r="D19" s="34">
        <v>5</v>
      </c>
      <c r="E19" s="34" t="s">
        <v>52</v>
      </c>
      <c r="F19" s="34" t="s">
        <v>95</v>
      </c>
      <c r="G19" s="30" t="s">
        <v>53</v>
      </c>
      <c r="H19" s="35" t="s">
        <v>94</v>
      </c>
      <c r="I19" s="35" t="s">
        <v>94</v>
      </c>
      <c r="J19" s="33"/>
      <c r="K19" s="32" t="s">
        <v>82</v>
      </c>
      <c r="L19" s="35" t="s">
        <v>94</v>
      </c>
      <c r="M19" s="35" t="s">
        <v>94</v>
      </c>
      <c r="N19" s="10"/>
    </row>
    <row r="20" spans="1:14" ht="62.4">
      <c r="A20" s="6">
        <f t="shared" si="0"/>
        <v>15</v>
      </c>
      <c r="B20" s="37" t="s">
        <v>18</v>
      </c>
      <c r="C20" s="37" t="s">
        <v>15</v>
      </c>
      <c r="D20" s="37">
        <v>2</v>
      </c>
      <c r="E20" s="37" t="s">
        <v>25</v>
      </c>
      <c r="F20" s="31" t="s">
        <v>35</v>
      </c>
      <c r="G20" s="40" t="s">
        <v>42</v>
      </c>
      <c r="H20" s="16">
        <v>165</v>
      </c>
      <c r="I20" s="16" t="s">
        <v>43</v>
      </c>
      <c r="J20" s="46"/>
      <c r="K20" s="40" t="s">
        <v>26</v>
      </c>
      <c r="L20" s="16">
        <v>120</v>
      </c>
      <c r="M20" s="16">
        <f>1.92+16.9</f>
        <v>18.82</v>
      </c>
      <c r="N20" s="10"/>
    </row>
    <row r="21" spans="1:14" ht="93.6">
      <c r="A21" s="6">
        <f t="shared" si="0"/>
        <v>16</v>
      </c>
      <c r="B21" s="37" t="s">
        <v>18</v>
      </c>
      <c r="C21" s="32" t="s">
        <v>15</v>
      </c>
      <c r="D21" s="37">
        <v>13</v>
      </c>
      <c r="E21" s="32" t="s">
        <v>19</v>
      </c>
      <c r="F21" s="37" t="s">
        <v>20</v>
      </c>
      <c r="G21" s="40" t="s">
        <v>40</v>
      </c>
      <c r="H21" s="16" t="s">
        <v>41</v>
      </c>
      <c r="I21" s="16">
        <v>571.08000000000004</v>
      </c>
      <c r="J21" s="46"/>
      <c r="K21" s="40" t="s">
        <v>14</v>
      </c>
      <c r="L21" s="16">
        <v>926.25</v>
      </c>
      <c r="M21" s="16">
        <v>0</v>
      </c>
      <c r="N21" s="10"/>
    </row>
    <row r="22" spans="1:14" ht="140.4">
      <c r="A22" s="6">
        <f t="shared" si="0"/>
        <v>17</v>
      </c>
      <c r="B22" s="37" t="s">
        <v>29</v>
      </c>
      <c r="C22" s="32" t="s">
        <v>15</v>
      </c>
      <c r="D22" s="37">
        <v>14</v>
      </c>
      <c r="E22" s="32" t="s">
        <v>21</v>
      </c>
      <c r="F22" s="37" t="s">
        <v>37</v>
      </c>
      <c r="G22" s="40" t="s">
        <v>40</v>
      </c>
      <c r="H22" s="16" t="s">
        <v>41</v>
      </c>
      <c r="I22" s="16" t="s">
        <v>41</v>
      </c>
      <c r="J22" s="46"/>
      <c r="K22" s="40" t="s">
        <v>12</v>
      </c>
      <c r="L22" s="16">
        <f>336*2</f>
        <v>672</v>
      </c>
      <c r="M22" s="16">
        <v>26.88</v>
      </c>
      <c r="N22" s="10"/>
    </row>
    <row r="23" spans="1:14" ht="46.8">
      <c r="A23" s="15">
        <f t="shared" si="0"/>
        <v>18</v>
      </c>
      <c r="B23" s="45" t="s">
        <v>96</v>
      </c>
      <c r="C23" s="32" t="s">
        <v>15</v>
      </c>
      <c r="D23" s="45">
        <v>5</v>
      </c>
      <c r="E23" s="13" t="s">
        <v>58</v>
      </c>
      <c r="F23" s="45" t="s">
        <v>59</v>
      </c>
      <c r="G23" s="40" t="s">
        <v>42</v>
      </c>
      <c r="H23" s="16">
        <v>301</v>
      </c>
      <c r="I23" s="16">
        <v>310.88</v>
      </c>
      <c r="J23" s="46"/>
      <c r="K23" s="40" t="s">
        <v>14</v>
      </c>
      <c r="L23" s="16">
        <v>250</v>
      </c>
      <c r="M23" s="16">
        <v>5.5</v>
      </c>
      <c r="N23" s="10"/>
    </row>
    <row r="24" spans="1:14" ht="46.8">
      <c r="A24" s="15">
        <f t="shared" si="0"/>
        <v>19</v>
      </c>
      <c r="B24" s="45" t="s">
        <v>97</v>
      </c>
      <c r="C24" s="32" t="s">
        <v>15</v>
      </c>
      <c r="D24" s="45">
        <v>5</v>
      </c>
      <c r="E24" s="45" t="s">
        <v>60</v>
      </c>
      <c r="F24" s="45" t="s">
        <v>98</v>
      </c>
      <c r="G24" s="40" t="s">
        <v>42</v>
      </c>
      <c r="H24" s="16">
        <v>920</v>
      </c>
      <c r="I24" s="16">
        <v>528.84</v>
      </c>
      <c r="J24" s="46"/>
      <c r="K24" s="40" t="s">
        <v>14</v>
      </c>
      <c r="L24" s="16">
        <f>250+250</f>
        <v>500</v>
      </c>
      <c r="M24" s="16">
        <v>11</v>
      </c>
      <c r="N24" s="10"/>
    </row>
    <row r="25" spans="1:14" ht="78">
      <c r="A25" s="15">
        <f t="shared" si="0"/>
        <v>20</v>
      </c>
      <c r="B25" s="45" t="s">
        <v>18</v>
      </c>
      <c r="C25" s="45" t="s">
        <v>15</v>
      </c>
      <c r="D25" s="45">
        <v>5</v>
      </c>
      <c r="E25" s="45" t="s">
        <v>61</v>
      </c>
      <c r="F25" s="45" t="s">
        <v>100</v>
      </c>
      <c r="G25" s="40" t="s">
        <v>42</v>
      </c>
      <c r="H25" s="16">
        <v>249</v>
      </c>
      <c r="I25" s="16">
        <v>646.78</v>
      </c>
      <c r="J25" s="46"/>
      <c r="K25" s="40" t="s">
        <v>14</v>
      </c>
      <c r="L25" s="16">
        <v>200</v>
      </c>
      <c r="M25" s="16">
        <f>4.8+47.52</f>
        <v>52.32</v>
      </c>
      <c r="N25" s="10"/>
    </row>
    <row r="26" spans="1:14" ht="31.2">
      <c r="A26" s="15">
        <f t="shared" si="0"/>
        <v>21</v>
      </c>
      <c r="B26" s="13" t="s">
        <v>99</v>
      </c>
      <c r="C26" s="45" t="s">
        <v>15</v>
      </c>
      <c r="D26" s="13">
        <v>4</v>
      </c>
      <c r="E26" s="13" t="s">
        <v>62</v>
      </c>
      <c r="F26" s="13" t="s">
        <v>101</v>
      </c>
      <c r="G26" s="40" t="s">
        <v>42</v>
      </c>
      <c r="H26" s="16">
        <v>1160</v>
      </c>
      <c r="I26" s="16">
        <v>360</v>
      </c>
      <c r="J26" s="46"/>
      <c r="K26" s="40" t="s">
        <v>14</v>
      </c>
      <c r="L26" s="16">
        <f>143*2</f>
        <v>286</v>
      </c>
      <c r="M26" s="16">
        <v>7.68</v>
      </c>
      <c r="N26" s="10"/>
    </row>
    <row r="27" spans="1:14" ht="140.4">
      <c r="A27" s="15">
        <f t="shared" si="0"/>
        <v>22</v>
      </c>
      <c r="B27" s="13" t="s">
        <v>102</v>
      </c>
      <c r="C27" s="45" t="s">
        <v>15</v>
      </c>
      <c r="D27" s="13">
        <v>7</v>
      </c>
      <c r="E27" s="13" t="s">
        <v>63</v>
      </c>
      <c r="F27" s="13" t="s">
        <v>64</v>
      </c>
      <c r="G27" s="40" t="s">
        <v>53</v>
      </c>
      <c r="H27" s="16">
        <f>264+330</f>
        <v>594</v>
      </c>
      <c r="I27" s="16">
        <v>0</v>
      </c>
      <c r="J27" s="46"/>
      <c r="K27" s="40" t="s">
        <v>82</v>
      </c>
      <c r="L27" s="16">
        <f>161*4+126</f>
        <v>770</v>
      </c>
      <c r="M27" s="16">
        <f>7.3+7.3+29.84</f>
        <v>44.44</v>
      </c>
      <c r="N27" s="10"/>
    </row>
    <row r="28" spans="1:14" ht="46.8">
      <c r="A28" s="15">
        <f t="shared" si="0"/>
        <v>23</v>
      </c>
      <c r="B28" s="13" t="s">
        <v>18</v>
      </c>
      <c r="C28" s="45" t="s">
        <v>15</v>
      </c>
      <c r="D28" s="13">
        <v>3</v>
      </c>
      <c r="E28" s="13" t="s">
        <v>65</v>
      </c>
      <c r="F28" s="53" t="s">
        <v>103</v>
      </c>
      <c r="G28" s="40" t="s">
        <v>66</v>
      </c>
      <c r="H28" s="16" t="s">
        <v>41</v>
      </c>
      <c r="I28" s="16" t="s">
        <v>41</v>
      </c>
      <c r="J28" s="46"/>
      <c r="K28" s="40" t="s">
        <v>12</v>
      </c>
      <c r="L28" s="16" t="s">
        <v>41</v>
      </c>
      <c r="M28" s="16" t="s">
        <v>41</v>
      </c>
      <c r="N28" s="10"/>
    </row>
    <row r="29" spans="1:14" ht="93.75" customHeight="1">
      <c r="A29" s="15">
        <f t="shared" si="0"/>
        <v>24</v>
      </c>
      <c r="B29" s="37" t="s">
        <v>18</v>
      </c>
      <c r="C29" s="32" t="s">
        <v>24</v>
      </c>
      <c r="D29" s="37">
        <v>2</v>
      </c>
      <c r="E29" s="32" t="s">
        <v>25</v>
      </c>
      <c r="F29" s="37" t="s">
        <v>34</v>
      </c>
      <c r="G29" s="40" t="s">
        <v>42</v>
      </c>
      <c r="H29" s="16">
        <v>99</v>
      </c>
      <c r="I29" s="16" t="s">
        <v>43</v>
      </c>
      <c r="J29" s="46"/>
      <c r="K29" s="40" t="s">
        <v>26</v>
      </c>
      <c r="L29" s="16">
        <v>136.9</v>
      </c>
      <c r="M29" s="16">
        <v>1.92</v>
      </c>
      <c r="N29" s="10"/>
    </row>
    <row r="30" spans="1:14" ht="31.2">
      <c r="A30" s="15">
        <f t="shared" si="0"/>
        <v>25</v>
      </c>
      <c r="B30" s="37" t="s">
        <v>30</v>
      </c>
      <c r="C30" s="32" t="s">
        <v>24</v>
      </c>
      <c r="D30" s="37">
        <v>4</v>
      </c>
      <c r="E30" s="32" t="s">
        <v>16</v>
      </c>
      <c r="F30" s="37" t="s">
        <v>22</v>
      </c>
      <c r="G30" s="40" t="s">
        <v>40</v>
      </c>
      <c r="H30" s="16">
        <v>398</v>
      </c>
      <c r="I30" s="16">
        <v>225.46</v>
      </c>
      <c r="J30" s="46"/>
      <c r="K30" s="40" t="s">
        <v>14</v>
      </c>
      <c r="L30" s="16">
        <v>213.75</v>
      </c>
      <c r="M30" s="16">
        <v>0</v>
      </c>
      <c r="N30" s="10"/>
    </row>
    <row r="31" spans="1:14" ht="62.4">
      <c r="A31" s="15">
        <f t="shared" si="0"/>
        <v>26</v>
      </c>
      <c r="B31" s="37" t="s">
        <v>18</v>
      </c>
      <c r="C31" s="37" t="s">
        <v>24</v>
      </c>
      <c r="D31" s="37">
        <v>2</v>
      </c>
      <c r="E31" s="37" t="s">
        <v>25</v>
      </c>
      <c r="F31" s="31" t="s">
        <v>35</v>
      </c>
      <c r="G31" s="40" t="s">
        <v>42</v>
      </c>
      <c r="H31" s="16">
        <v>147</v>
      </c>
      <c r="I31" s="16" t="s">
        <v>43</v>
      </c>
      <c r="J31" s="46"/>
      <c r="K31" s="40" t="s">
        <v>26</v>
      </c>
      <c r="L31" s="16">
        <v>120</v>
      </c>
      <c r="M31" s="16">
        <v>1.92</v>
      </c>
      <c r="N31" s="10"/>
    </row>
    <row r="32" spans="1:14" ht="78">
      <c r="A32" s="15">
        <f t="shared" si="0"/>
        <v>27</v>
      </c>
      <c r="B32" s="37" t="s">
        <v>39</v>
      </c>
      <c r="C32" s="32" t="s">
        <v>24</v>
      </c>
      <c r="D32" s="37">
        <v>7</v>
      </c>
      <c r="E32" s="32" t="s">
        <v>27</v>
      </c>
      <c r="F32" s="37" t="s">
        <v>38</v>
      </c>
      <c r="G32" s="40" t="s">
        <v>42</v>
      </c>
      <c r="H32" s="16" t="s">
        <v>41</v>
      </c>
      <c r="I32" s="16" t="s">
        <v>41</v>
      </c>
      <c r="J32" s="46"/>
      <c r="K32" s="40" t="s">
        <v>12</v>
      </c>
      <c r="L32" s="16">
        <v>350</v>
      </c>
      <c r="M32" s="16">
        <v>6.72</v>
      </c>
      <c r="N32" s="10"/>
    </row>
    <row r="33" spans="1:16" ht="70.5" customHeight="1">
      <c r="A33" s="15">
        <f t="shared" si="0"/>
        <v>28</v>
      </c>
      <c r="B33" s="37" t="s">
        <v>18</v>
      </c>
      <c r="C33" s="37" t="s">
        <v>24</v>
      </c>
      <c r="D33" s="37">
        <v>3</v>
      </c>
      <c r="E33" s="37" t="s">
        <v>25</v>
      </c>
      <c r="F33" s="31" t="s">
        <v>28</v>
      </c>
      <c r="G33" s="40" t="s">
        <v>42</v>
      </c>
      <c r="H33" s="16">
        <v>175</v>
      </c>
      <c r="I33" s="16">
        <v>464.95</v>
      </c>
      <c r="J33" s="46"/>
      <c r="K33" s="40" t="s">
        <v>14</v>
      </c>
      <c r="L33" s="16">
        <v>180</v>
      </c>
      <c r="M33" s="16">
        <f>17.1+2.88</f>
        <v>19.98</v>
      </c>
      <c r="N33" s="10"/>
    </row>
    <row r="34" spans="1:16" ht="70.5" customHeight="1">
      <c r="A34" s="15">
        <f t="shared" si="0"/>
        <v>29</v>
      </c>
      <c r="B34" s="45" t="s">
        <v>104</v>
      </c>
      <c r="C34" s="13" t="s">
        <v>24</v>
      </c>
      <c r="D34" s="45">
        <v>4</v>
      </c>
      <c r="E34" s="45" t="s">
        <v>67</v>
      </c>
      <c r="F34" s="54" t="s">
        <v>68</v>
      </c>
      <c r="G34" s="40" t="s">
        <v>42</v>
      </c>
      <c r="H34" s="16">
        <v>300</v>
      </c>
      <c r="I34" s="16">
        <v>1154.67</v>
      </c>
      <c r="J34" s="46"/>
      <c r="K34" s="40" t="s">
        <v>14</v>
      </c>
      <c r="L34" s="16">
        <v>160</v>
      </c>
      <c r="M34" s="16">
        <f>3.84+13.78</f>
        <v>17.619999999999997</v>
      </c>
      <c r="N34" s="10"/>
    </row>
    <row r="35" spans="1:16" ht="78.75" customHeight="1">
      <c r="A35" s="15">
        <f t="shared" si="0"/>
        <v>30</v>
      </c>
      <c r="B35" s="45" t="s">
        <v>105</v>
      </c>
      <c r="C35" s="13" t="s">
        <v>24</v>
      </c>
      <c r="D35" s="45">
        <v>3</v>
      </c>
      <c r="E35" s="45" t="s">
        <v>52</v>
      </c>
      <c r="F35" s="54" t="s">
        <v>106</v>
      </c>
      <c r="G35" s="40" t="s">
        <v>42</v>
      </c>
      <c r="H35" s="16">
        <v>342</v>
      </c>
      <c r="I35" s="16">
        <v>0</v>
      </c>
      <c r="J35" s="46"/>
      <c r="K35" s="40" t="s">
        <v>82</v>
      </c>
      <c r="L35" s="16">
        <f>92*3</f>
        <v>276</v>
      </c>
      <c r="M35" s="16">
        <v>5.97</v>
      </c>
      <c r="N35" s="10"/>
    </row>
    <row r="36" spans="1:16" ht="70.5" customHeight="1">
      <c r="A36" s="15">
        <f t="shared" si="0"/>
        <v>31</v>
      </c>
      <c r="B36" s="45" t="s">
        <v>107</v>
      </c>
      <c r="C36" s="13" t="s">
        <v>24</v>
      </c>
      <c r="D36" s="45">
        <v>7</v>
      </c>
      <c r="E36" s="45" t="s">
        <v>69</v>
      </c>
      <c r="F36" s="54" t="s">
        <v>108</v>
      </c>
      <c r="G36" s="40" t="s">
        <v>42</v>
      </c>
      <c r="H36" s="16">
        <v>450</v>
      </c>
      <c r="I36" s="16">
        <v>293.22000000000003</v>
      </c>
      <c r="J36" s="46"/>
      <c r="K36" s="40" t="s">
        <v>14</v>
      </c>
      <c r="L36" s="16">
        <v>420</v>
      </c>
      <c r="M36" s="16">
        <f>7.7+12</f>
        <v>19.7</v>
      </c>
      <c r="N36" s="10"/>
    </row>
    <row r="37" spans="1:16" ht="70.5" customHeight="1">
      <c r="A37" s="15">
        <f t="shared" si="0"/>
        <v>32</v>
      </c>
      <c r="B37" s="13" t="s">
        <v>109</v>
      </c>
      <c r="C37" s="13" t="s">
        <v>24</v>
      </c>
      <c r="D37" s="45">
        <v>2</v>
      </c>
      <c r="E37" s="45" t="s">
        <v>70</v>
      </c>
      <c r="F37" s="53" t="s">
        <v>115</v>
      </c>
      <c r="G37" s="40" t="s">
        <v>42</v>
      </c>
      <c r="H37" s="16">
        <v>117</v>
      </c>
      <c r="I37" s="16">
        <v>304.52999999999997</v>
      </c>
      <c r="J37" s="46"/>
      <c r="K37" s="40" t="s">
        <v>14</v>
      </c>
      <c r="L37" s="16">
        <v>140</v>
      </c>
      <c r="M37" s="16">
        <v>2.2000000000000002</v>
      </c>
      <c r="N37" s="10"/>
    </row>
    <row r="38" spans="1:16" ht="114.75" customHeight="1">
      <c r="A38" s="55">
        <f t="shared" si="0"/>
        <v>33</v>
      </c>
      <c r="B38" s="36" t="s">
        <v>110</v>
      </c>
      <c r="C38" s="36" t="s">
        <v>24</v>
      </c>
      <c r="D38" s="36">
        <v>3</v>
      </c>
      <c r="E38" s="36" t="s">
        <v>71</v>
      </c>
      <c r="F38" s="56" t="s">
        <v>116</v>
      </c>
      <c r="G38" s="55" t="s">
        <v>53</v>
      </c>
      <c r="H38" s="57">
        <v>1672</v>
      </c>
      <c r="I38" s="57">
        <f>419.85*4</f>
        <v>1679.4</v>
      </c>
      <c r="J38" s="58"/>
      <c r="K38" s="55" t="s">
        <v>14</v>
      </c>
      <c r="L38" s="57">
        <f>180*4</f>
        <v>720</v>
      </c>
      <c r="M38" s="57">
        <f>11.2*3</f>
        <v>33.599999999999994</v>
      </c>
      <c r="N38" s="59"/>
      <c r="O38" s="60"/>
      <c r="P38" s="60"/>
    </row>
    <row r="39" spans="1:16" ht="159.75" customHeight="1">
      <c r="A39" s="15">
        <f t="shared" si="0"/>
        <v>34</v>
      </c>
      <c r="B39" s="13" t="s">
        <v>112</v>
      </c>
      <c r="C39" s="13" t="s">
        <v>24</v>
      </c>
      <c r="D39" s="45">
        <v>5</v>
      </c>
      <c r="E39" s="45" t="s">
        <v>72</v>
      </c>
      <c r="F39" s="53" t="s">
        <v>73</v>
      </c>
      <c r="G39" s="40" t="s">
        <v>53</v>
      </c>
      <c r="H39" s="16">
        <f>604*3</f>
        <v>1812</v>
      </c>
      <c r="I39" s="16">
        <f>545.59+545.59+545.59</f>
        <v>1636.77</v>
      </c>
      <c r="J39" s="46"/>
      <c r="K39" s="40" t="s">
        <v>14</v>
      </c>
      <c r="L39" s="16">
        <f>250*3</f>
        <v>750</v>
      </c>
      <c r="M39" s="16">
        <v>13.68</v>
      </c>
      <c r="N39" s="10"/>
    </row>
    <row r="40" spans="1:16" ht="70.5" customHeight="1">
      <c r="A40" s="15">
        <f t="shared" si="0"/>
        <v>35</v>
      </c>
      <c r="B40" s="13" t="s">
        <v>113</v>
      </c>
      <c r="C40" s="13" t="s">
        <v>24</v>
      </c>
      <c r="D40" s="45">
        <v>3</v>
      </c>
      <c r="E40" s="45" t="s">
        <v>45</v>
      </c>
      <c r="F40" s="53" t="s">
        <v>114</v>
      </c>
      <c r="G40" s="40" t="s">
        <v>42</v>
      </c>
      <c r="H40" s="16">
        <v>325</v>
      </c>
      <c r="I40" s="16">
        <v>1467.62</v>
      </c>
      <c r="J40" s="46"/>
      <c r="K40" s="40" t="s">
        <v>14</v>
      </c>
      <c r="L40" s="16">
        <f>180*2</f>
        <v>360</v>
      </c>
      <c r="M40" s="16">
        <v>5.5</v>
      </c>
      <c r="N40" s="10"/>
    </row>
    <row r="41" spans="1:16" ht="187.2">
      <c r="A41" s="15">
        <f t="shared" si="0"/>
        <v>36</v>
      </c>
      <c r="B41" s="13" t="s">
        <v>111</v>
      </c>
      <c r="C41" s="13" t="s">
        <v>24</v>
      </c>
      <c r="D41" s="13">
        <v>1</v>
      </c>
      <c r="E41" s="13" t="s">
        <v>74</v>
      </c>
      <c r="F41" s="53" t="s">
        <v>75</v>
      </c>
      <c r="G41" s="40" t="s">
        <v>42</v>
      </c>
      <c r="H41" s="16">
        <v>0</v>
      </c>
      <c r="I41" s="16">
        <v>0</v>
      </c>
      <c r="J41" s="46"/>
      <c r="K41" s="40" t="s">
        <v>82</v>
      </c>
      <c r="L41" s="16">
        <f>30*10</f>
        <v>300</v>
      </c>
      <c r="M41" s="16">
        <v>7</v>
      </c>
      <c r="N41" s="10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4"/>
      <c r="K42" s="8"/>
      <c r="L42" s="8"/>
      <c r="M42" s="8"/>
      <c r="N42" s="8"/>
      <c r="O42" s="8"/>
      <c r="P42" s="8"/>
    </row>
    <row r="43" spans="1:16" ht="15.75" customHeight="1">
      <c r="A43" s="22"/>
      <c r="B43" s="12"/>
      <c r="C43" s="3"/>
      <c r="D43" s="3"/>
      <c r="E43" s="3"/>
      <c r="F43" s="3"/>
      <c r="G43" s="3"/>
      <c r="H43" s="3"/>
      <c r="I43" s="3"/>
      <c r="J43" s="4"/>
      <c r="K43" s="8"/>
      <c r="L43" s="8"/>
      <c r="M43" s="8"/>
      <c r="N43" s="8"/>
      <c r="O43" s="8"/>
      <c r="P43" s="8"/>
    </row>
    <row r="44" spans="1:16" ht="15.75" customHeight="1">
      <c r="A44" s="22"/>
      <c r="B44" s="12"/>
      <c r="K44" s="8"/>
      <c r="L44" s="8"/>
      <c r="M44" s="8"/>
      <c r="N44" s="8"/>
      <c r="O44" s="8"/>
      <c r="P44" s="8"/>
    </row>
    <row r="45" spans="1:16">
      <c r="A45" s="21"/>
      <c r="B45" s="11"/>
      <c r="K45" s="8"/>
      <c r="L45" s="8"/>
      <c r="M45" s="8"/>
      <c r="N45" s="8"/>
      <c r="O45" s="8"/>
      <c r="P45" s="8"/>
    </row>
    <row r="46" spans="1:16">
      <c r="A46" s="21"/>
      <c r="B46" s="11"/>
    </row>
    <row r="47" spans="1:16" ht="15.6">
      <c r="A47" s="20"/>
      <c r="J47" s="3"/>
      <c r="K47" s="9"/>
      <c r="L47" s="3"/>
    </row>
    <row r="48" spans="1:16">
      <c r="A48" s="21"/>
      <c r="J48" s="3"/>
      <c r="K48" s="3"/>
      <c r="L48" s="3"/>
    </row>
    <row r="49" spans="1:1">
      <c r="A49" s="21"/>
    </row>
    <row r="50" spans="1:1">
      <c r="A50" s="23" t="s">
        <v>76</v>
      </c>
    </row>
    <row r="51" spans="1:1">
      <c r="A51" s="23" t="s">
        <v>77</v>
      </c>
    </row>
    <row r="52" spans="1:1">
      <c r="A52" s="23" t="s">
        <v>78</v>
      </c>
    </row>
    <row r="53" spans="1:1">
      <c r="A53" s="24" t="s">
        <v>79</v>
      </c>
    </row>
    <row r="54" spans="1:1">
      <c r="A54" s="20"/>
    </row>
    <row r="55" spans="1:1">
      <c r="A55" s="20"/>
    </row>
    <row r="56" spans="1:1" ht="15.6">
      <c r="A56" s="25"/>
    </row>
    <row r="57" spans="1:1" ht="15.6">
      <c r="A57" s="26"/>
    </row>
    <row r="58" spans="1:1" ht="15.6">
      <c r="A58" s="27"/>
    </row>
    <row r="59" spans="1:1" ht="15.6">
      <c r="A59" s="25"/>
    </row>
  </sheetData>
  <mergeCells count="14">
    <mergeCell ref="N38:P38"/>
    <mergeCell ref="A2:M2"/>
    <mergeCell ref="A4:A5"/>
    <mergeCell ref="B4:B5"/>
    <mergeCell ref="C4:C5"/>
    <mergeCell ref="D4:D5"/>
    <mergeCell ref="E4:E5"/>
    <mergeCell ref="F4:F5"/>
    <mergeCell ref="G4:G5"/>
    <mergeCell ref="M4:M5"/>
    <mergeCell ref="L4:L5"/>
    <mergeCell ref="J4:K4"/>
    <mergeCell ref="I4:I5"/>
    <mergeCell ref="H4:H5"/>
  </mergeCells>
  <pageMargins left="0.15748031496062992" right="0.15748031496062992" top="0.27559055118110237" bottom="0.35433070866141736" header="0.15748031496062992" footer="0.15748031496062992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 Gromovs</dc:creator>
  <cp:lastModifiedBy>Nadežda Tatarenko</cp:lastModifiedBy>
  <cp:lastPrinted>2026-04-20T10:57:11Z</cp:lastPrinted>
  <dcterms:created xsi:type="dcterms:W3CDTF">2025-04-11T06:03:48Z</dcterms:created>
  <dcterms:modified xsi:type="dcterms:W3CDTF">2026-04-21T12:46:05Z</dcterms:modified>
</cp:coreProperties>
</file>